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workbookProtection workbookPassword="DFD9" lockStructure="1"/>
  <bookViews>
    <workbookView xWindow="120" yWindow="15" windowWidth="19035" windowHeight="12015"/>
  </bookViews>
  <sheets>
    <sheet name="Calculator" sheetId="1" r:id="rId1"/>
    <sheet name="Equation" sheetId="2" state="hidden" r:id="rId2"/>
  </sheets>
  <definedNames>
    <definedName name="OLE_LINK4" localSheetId="0">Calculator!$C$40</definedName>
  </definedNames>
  <calcPr calcId="145621"/>
</workbook>
</file>

<file path=xl/calcChain.xml><?xml version="1.0" encoding="utf-8"?>
<calcChain xmlns="http://schemas.openxmlformats.org/spreadsheetml/2006/main">
  <c r="N11" i="1" l="1"/>
  <c r="C9" i="2" l="1"/>
  <c r="C8" i="2"/>
  <c r="C7" i="2"/>
  <c r="C10" i="2"/>
  <c r="C6" i="2"/>
  <c r="C5" i="2"/>
  <c r="C4" i="2"/>
  <c r="C28" i="1"/>
  <c r="C18" i="1"/>
  <c r="C5" i="1"/>
  <c r="C23" i="1"/>
  <c r="C8" i="1"/>
  <c r="K7" i="1" l="1"/>
  <c r="C11" i="2"/>
  <c r="C12" i="2" s="1"/>
  <c r="N4" i="1" s="1"/>
</calcChain>
</file>

<file path=xl/sharedStrings.xml><?xml version="1.0" encoding="utf-8"?>
<sst xmlns="http://schemas.openxmlformats.org/spreadsheetml/2006/main" count="117" uniqueCount="100">
  <si>
    <t>Procedure:</t>
  </si>
  <si>
    <t>Enter</t>
  </si>
  <si>
    <t>Intercept:</t>
  </si>
  <si>
    <t>Risk Estimate:</t>
  </si>
  <si>
    <t>Parameter Total:</t>
  </si>
  <si>
    <t>Authors:</t>
  </si>
  <si>
    <t>From:</t>
  </si>
  <si>
    <t>prateekgupta@creighton.edu</t>
  </si>
  <si>
    <t>himanigupta@creighton.edu</t>
  </si>
  <si>
    <t>Christopher Franck, MS</t>
  </si>
  <si>
    <t>Weldon J Miller, MS</t>
  </si>
  <si>
    <t>Himani Gupta, MD</t>
  </si>
  <si>
    <t>Department of Surgery, Creighton University, Omaha, NE 68131</t>
  </si>
  <si>
    <t>ASA Class</t>
  </si>
  <si>
    <t>Functional Status</t>
  </si>
  <si>
    <t>1 for patients who have partially dependent functional status</t>
  </si>
  <si>
    <t>Age</t>
  </si>
  <si>
    <t>Creatinine</t>
  </si>
  <si>
    <t>Procedure1:</t>
  </si>
  <si>
    <t>Functional status</t>
  </si>
  <si>
    <t>0 for those who are totally independent</t>
  </si>
  <si>
    <t>Department of Medicine, Creighton University, Omaha, NE 68131</t>
  </si>
  <si>
    <t>Acknowledgement:</t>
  </si>
  <si>
    <t>Manu Kaushik, MBBS</t>
  </si>
  <si>
    <t>manukaushik@creighton.edu</t>
  </si>
  <si>
    <t>Department of Cardiology, Creighton University, Omaha, NE 68131</t>
  </si>
  <si>
    <t>Perioperative Myocardial Infarction or Cardiac Arrest Risk Calculator</t>
  </si>
  <si>
    <t>Abhishek Sundaram, MD</t>
  </si>
  <si>
    <t>Claire B Hunter, MD</t>
  </si>
  <si>
    <t>Dennis J Esterbrooks, MD</t>
  </si>
  <si>
    <t>Syed M Mohiuddin, MD</t>
  </si>
  <si>
    <t>Aryan N Mooss, MD</t>
  </si>
  <si>
    <t>1 for &gt;=1.5 mg/dL</t>
  </si>
  <si>
    <t>0 for &lt;1.5 mg/dL</t>
  </si>
  <si>
    <t>actual age in years</t>
  </si>
  <si>
    <t>Xiang Fang, PhD</t>
  </si>
  <si>
    <t>Iraklis I Pipinos, MD</t>
  </si>
  <si>
    <t>Jason M Johanning, MD</t>
  </si>
  <si>
    <t>Thomas G Lynch, MD</t>
  </si>
  <si>
    <t>R Armour Forse, MD PhD</t>
  </si>
  <si>
    <t>Biostatistical core, Creighton University, Omaha, NE 68131</t>
  </si>
  <si>
    <t>xiangfang@creighton.edu</t>
  </si>
  <si>
    <t>School of Medicine, University of Pittsburg, Pittsburg, PA 15261</t>
  </si>
  <si>
    <t>miller.weldon@medstudent.pitt.edu</t>
  </si>
  <si>
    <t>Department of Surgery, University of Nebraska Medical Center, Omaha, NE 68154</t>
  </si>
  <si>
    <t>ipipinos@unmc.edu</t>
  </si>
  <si>
    <t>jjohanning@unmc.edu</t>
  </si>
  <si>
    <t>tlynch@unmc.edu</t>
  </si>
  <si>
    <t>rarmourforse@creighton.edu</t>
  </si>
  <si>
    <t>Department of Statistics, Virginia Tech, VA 24060</t>
  </si>
  <si>
    <t>chfranck@vt.edu</t>
  </si>
  <si>
    <t>2 for missing value</t>
  </si>
  <si>
    <t>1 for Anorectal</t>
  </si>
  <si>
    <t>2 for Aortic</t>
  </si>
  <si>
    <t>3 for Bariatric</t>
  </si>
  <si>
    <t>4 for Brain</t>
  </si>
  <si>
    <t>5 for Breast</t>
  </si>
  <si>
    <t>6 for Cardiac</t>
  </si>
  <si>
    <t>8 for Foregut/Hepatopancreatobiliary</t>
  </si>
  <si>
    <t>9 for Gallbladder, appendix, adrenal and spleen</t>
  </si>
  <si>
    <t>11 for Intestinal</t>
  </si>
  <si>
    <t>13 for Obstetric/Gynecologic</t>
  </si>
  <si>
    <t>15 for Other abdominal</t>
  </si>
  <si>
    <t>16 for Peripheral Vascular</t>
  </si>
  <si>
    <t>17 for Skin</t>
  </si>
  <si>
    <t>18 for Spine</t>
  </si>
  <si>
    <t>19 for non-esophageal Thoracic</t>
  </si>
  <si>
    <t>20 for Vein</t>
  </si>
  <si>
    <t>21 for Urology</t>
  </si>
  <si>
    <t>Procedure2:</t>
  </si>
  <si>
    <t>syed.mohiuddin@cardiac.creighton.edu</t>
  </si>
  <si>
    <t>Dennis.Esterbrooks@cardiac.creighton.edu</t>
  </si>
  <si>
    <t>aryan.mooss@cardiac.creighton.edu</t>
  </si>
  <si>
    <t>claire.hunter@cardiac.creighton.edu</t>
  </si>
  <si>
    <t>Estimated risk probability for perioperative MICA:</t>
  </si>
  <si>
    <t>7 for ENT (except thyroid/parathyroid)</t>
  </si>
  <si>
    <t>10 for Hernia (ventral, inguinal, femoral)</t>
  </si>
  <si>
    <t>12 for Neck (Thyoid and Parathyroid)</t>
  </si>
  <si>
    <t>14 for Orthopedic and non-vascular Extremity</t>
  </si>
  <si>
    <t>1 - 5 for American Society of Anesthesiologists' Class</t>
  </si>
  <si>
    <t>Prateek K Gupta, MD</t>
  </si>
  <si>
    <t>(preoperative)</t>
  </si>
  <si>
    <t>abhisheksundaram@creighton.edu</t>
  </si>
  <si>
    <t>Circulation. 2011 Jul 26;124(4):381-7. Epub 2011 Jul 5.</t>
  </si>
  <si>
    <t xml:space="preserve">Methodology in: </t>
  </si>
  <si>
    <t>2 for patients with totally dependent functional status</t>
  </si>
  <si>
    <t>1. A normal healthy patient.</t>
  </si>
  <si>
    <t>2. A patient with mild systemic disease.</t>
  </si>
  <si>
    <t>3. A patient with severe systemic disease.</t>
  </si>
  <si>
    <t>4. A patient with severe systemic disease that is a constant threat to life.</t>
  </si>
  <si>
    <t>5. A moribund patient who is not expected to survive without the operation.</t>
  </si>
  <si>
    <t>ASA Classification:</t>
  </si>
  <si>
    <t>25th percentile</t>
  </si>
  <si>
    <t>75th percentile</t>
  </si>
  <si>
    <t>90th percentile</t>
  </si>
  <si>
    <t>95th percentile</t>
  </si>
  <si>
    <t>99th percentile</t>
  </si>
  <si>
    <t>Percentile</t>
  </si>
  <si>
    <t>Percent Risk</t>
  </si>
  <si>
    <t>50th percentile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</si>
</sst>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5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6" xfId="0" applyFill="1" applyBorder="1"/>
    <xf numFmtId="0" fontId="3" fillId="3" borderId="0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5" xfId="0" applyFill="1" applyBorder="1" applyAlignment="1">
      <alignment wrapText="1"/>
    </xf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8" xfId="0" applyFill="1" applyBorder="1"/>
    <xf numFmtId="0" fontId="0" fillId="4" borderId="9" xfId="0" applyFill="1" applyBorder="1"/>
    <xf numFmtId="10" fontId="1" fillId="4" borderId="6" xfId="2" applyNumberFormat="1" applyFont="1" applyFill="1" applyBorder="1" applyAlignment="1">
      <alignment horizontal="left"/>
    </xf>
    <xf numFmtId="0" fontId="0" fillId="0" borderId="0" xfId="0" applyProtection="1">
      <protection hidden="1"/>
    </xf>
    <xf numFmtId="0" fontId="5" fillId="3" borderId="0" xfId="0" applyFont="1" applyFill="1"/>
    <xf numFmtId="0" fontId="4" fillId="4" borderId="8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6" fillId="5" borderId="5" xfId="0" applyFont="1" applyFill="1" applyBorder="1"/>
    <xf numFmtId="0" fontId="0" fillId="5" borderId="0" xfId="0" applyFill="1" applyBorder="1" applyAlignment="1">
      <alignment horizontal="left"/>
    </xf>
    <xf numFmtId="0" fontId="0" fillId="5" borderId="0" xfId="0" applyFill="1" applyBorder="1"/>
    <xf numFmtId="0" fontId="0" fillId="5" borderId="6" xfId="0" applyFill="1" applyBorder="1"/>
    <xf numFmtId="0" fontId="0" fillId="5" borderId="5" xfId="0" applyFill="1" applyBorder="1"/>
    <xf numFmtId="0" fontId="0" fillId="5" borderId="0" xfId="0" applyFill="1" applyBorder="1" applyAlignment="1"/>
    <xf numFmtId="0" fontId="2" fillId="5" borderId="0" xfId="1" applyFill="1" applyBorder="1" applyAlignment="1" applyProtection="1"/>
    <xf numFmtId="164" fontId="7" fillId="0" borderId="0" xfId="0" applyNumberFormat="1" applyFont="1"/>
    <xf numFmtId="165" fontId="7" fillId="0" borderId="0" xfId="0" applyNumberFormat="1" applyFont="1"/>
    <xf numFmtId="0" fontId="0" fillId="3" borderId="0" xfId="0" applyFill="1"/>
    <xf numFmtId="0" fontId="0" fillId="0" borderId="0" xfId="0" applyAlignment="1" applyProtection="1">
      <alignment vertical="justify"/>
      <protection hidden="1"/>
    </xf>
    <xf numFmtId="0" fontId="0" fillId="0" borderId="0" xfId="0" applyFill="1" applyBorder="1" applyAlignment="1" applyProtection="1">
      <alignment vertical="justify"/>
      <protection hidden="1"/>
    </xf>
    <xf numFmtId="0" fontId="0" fillId="0" borderId="0" xfId="0" applyFill="1" applyBorder="1" applyAlignment="1" applyProtection="1">
      <alignment vertical="justify" wrapText="1"/>
      <protection hidden="1"/>
    </xf>
    <xf numFmtId="0" fontId="7" fillId="0" borderId="0" xfId="0" applyFont="1" applyFill="1" applyBorder="1" applyAlignment="1">
      <alignment vertical="justify" wrapText="1"/>
    </xf>
    <xf numFmtId="0" fontId="0" fillId="0" borderId="0" xfId="0" applyAlignment="1">
      <alignment vertical="justify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4" borderId="3" xfId="0" applyFill="1" applyBorder="1"/>
    <xf numFmtId="0" fontId="0" fillId="4" borderId="0" xfId="0" applyFill="1" applyBorder="1" applyAlignment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0" xfId="0" applyFill="1" applyBorder="1"/>
    <xf numFmtId="0" fontId="0" fillId="6" borderId="6" xfId="0" applyFill="1" applyBorder="1"/>
    <xf numFmtId="0" fontId="2" fillId="6" borderId="0" xfId="1" applyFill="1" applyBorder="1" applyAlignment="1" applyProtection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8" fillId="3" borderId="0" xfId="0" applyFont="1" applyFill="1" applyBorder="1"/>
    <xf numFmtId="0" fontId="3" fillId="3" borderId="8" xfId="0" applyFont="1" applyFill="1" applyBorder="1"/>
    <xf numFmtId="0" fontId="0" fillId="7" borderId="3" xfId="0" applyFill="1" applyBorder="1"/>
    <xf numFmtId="0" fontId="0" fillId="7" borderId="4" xfId="0" applyFill="1" applyBorder="1"/>
    <xf numFmtId="10" fontId="1" fillId="7" borderId="0" xfId="2" applyNumberFormat="1" applyFont="1" applyFill="1" applyBorder="1" applyAlignment="1">
      <alignment horizontal="left"/>
    </xf>
    <xf numFmtId="0" fontId="0" fillId="7" borderId="6" xfId="0" applyFill="1" applyBorder="1"/>
    <xf numFmtId="0" fontId="0" fillId="7" borderId="8" xfId="0" applyFill="1" applyBorder="1"/>
    <xf numFmtId="0" fontId="0" fillId="7" borderId="9" xfId="0" applyFill="1" applyBorder="1"/>
    <xf numFmtId="0" fontId="9" fillId="3" borderId="0" xfId="0" applyFont="1" applyFill="1" applyAlignment="1">
      <alignment vertical="center"/>
    </xf>
    <xf numFmtId="0" fontId="8" fillId="3" borderId="3" xfId="0" applyFont="1" applyFill="1" applyBorder="1"/>
    <xf numFmtId="0" fontId="0" fillId="8" borderId="6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0" fontId="0" fillId="3" borderId="5" xfId="0" applyNumberFormat="1" applyFill="1" applyBorder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johanning@unmc.edu" TargetMode="External"/><Relationship Id="rId13" Type="http://schemas.openxmlformats.org/officeDocument/2006/relationships/hyperlink" Target="mailto:manukaushik@creighton.edu" TargetMode="External"/><Relationship Id="rId3" Type="http://schemas.openxmlformats.org/officeDocument/2006/relationships/hyperlink" Target="mailto:aryan.mooss@cardiac.creighton.edu" TargetMode="External"/><Relationship Id="rId7" Type="http://schemas.openxmlformats.org/officeDocument/2006/relationships/hyperlink" Target="mailto:tlynch@unmc.edu" TargetMode="External"/><Relationship Id="rId12" Type="http://schemas.openxmlformats.org/officeDocument/2006/relationships/hyperlink" Target="mailto:abhisheksundaram@creighton.edu" TargetMode="External"/><Relationship Id="rId2" Type="http://schemas.openxmlformats.org/officeDocument/2006/relationships/hyperlink" Target="mailto:claire.hunter@cardiac.creighton.edu" TargetMode="External"/><Relationship Id="rId1" Type="http://schemas.openxmlformats.org/officeDocument/2006/relationships/hyperlink" Target="mailto:chfranck@vt.edu" TargetMode="External"/><Relationship Id="rId6" Type="http://schemas.openxmlformats.org/officeDocument/2006/relationships/hyperlink" Target="mailto:rarmourforse@creighton.edu" TargetMode="External"/><Relationship Id="rId11" Type="http://schemas.openxmlformats.org/officeDocument/2006/relationships/hyperlink" Target="mailto:miller.weldon@medstudent.pitt.edu" TargetMode="External"/><Relationship Id="rId5" Type="http://schemas.openxmlformats.org/officeDocument/2006/relationships/hyperlink" Target="mailto:syed.mohiuddin@cardiac.creighton.edu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xiangfang@creighton.edu" TargetMode="External"/><Relationship Id="rId4" Type="http://schemas.openxmlformats.org/officeDocument/2006/relationships/hyperlink" Target="mailto:Dennis.Esterbrooks@cardiac.creighton.edu" TargetMode="External"/><Relationship Id="rId9" Type="http://schemas.openxmlformats.org/officeDocument/2006/relationships/hyperlink" Target="mailto:ipipinos@unmc.edu" TargetMode="External"/><Relationship Id="rId14" Type="http://schemas.openxmlformats.org/officeDocument/2006/relationships/hyperlink" Target="mailto:himanigupta@creighton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workbookViewId="0">
      <selection activeCell="C4" sqref="C4"/>
    </sheetView>
  </sheetViews>
  <sheetFormatPr defaultRowHeight="15" x14ac:dyDescent="0.25"/>
  <cols>
    <col min="1" max="1" width="3.42578125" style="5" customWidth="1"/>
    <col min="2" max="2" width="19" style="5" customWidth="1"/>
    <col min="3" max="3" width="7.42578125" style="5" customWidth="1"/>
    <col min="4" max="4" width="9.140625" style="5"/>
    <col min="5" max="5" width="6.140625" style="5" customWidth="1"/>
    <col min="6" max="6" width="6.28515625" style="5" customWidth="1"/>
    <col min="7" max="7" width="12" style="5" customWidth="1"/>
    <col min="8" max="8" width="7.140625" style="5" customWidth="1"/>
    <col min="9" max="9" width="14.5703125" style="5" customWidth="1"/>
    <col min="10" max="10" width="17.42578125" style="5" customWidth="1"/>
    <col min="11" max="11" width="24.140625" style="5" customWidth="1"/>
    <col min="12" max="12" width="17.42578125" style="5" customWidth="1"/>
    <col min="13" max="13" width="16.7109375" style="5" customWidth="1"/>
    <col min="14" max="14" width="12.28515625" style="5" customWidth="1"/>
    <col min="15" max="15" width="6.85546875" style="5" customWidth="1"/>
    <col min="16" max="16" width="8.28515625" style="5" customWidth="1"/>
    <col min="17" max="17" width="4.7109375" style="5" customWidth="1"/>
    <col min="18" max="16384" width="9.140625" style="5"/>
  </cols>
  <sheetData>
    <row r="1" spans="1:14" ht="21" x14ac:dyDescent="0.35">
      <c r="B1" s="20" t="s">
        <v>26</v>
      </c>
    </row>
    <row r="3" spans="1:14" ht="15.75" thickBot="1" x14ac:dyDescent="0.3">
      <c r="B3" s="40"/>
      <c r="C3" s="41"/>
      <c r="D3" s="41"/>
      <c r="E3" s="41"/>
      <c r="F3" s="41"/>
      <c r="G3" s="41"/>
      <c r="H3" s="41"/>
      <c r="I3" s="41"/>
      <c r="J3" s="42"/>
      <c r="K3" s="46"/>
      <c r="L3" s="13"/>
      <c r="M3" s="13"/>
      <c r="N3" s="14"/>
    </row>
    <row r="4" spans="1:14" ht="15.75" thickBot="1" x14ac:dyDescent="0.3">
      <c r="B4" s="12" t="s">
        <v>16</v>
      </c>
      <c r="C4" s="1">
        <v>60</v>
      </c>
      <c r="F4" s="5" t="s">
        <v>1</v>
      </c>
      <c r="G4" s="5" t="s">
        <v>34</v>
      </c>
      <c r="J4" s="7"/>
      <c r="K4" s="47" t="s">
        <v>74</v>
      </c>
      <c r="L4" s="15"/>
      <c r="M4" s="15"/>
      <c r="N4" s="18">
        <f>Equation!C12</f>
        <v>1.2288825111556245E-2</v>
      </c>
    </row>
    <row r="5" spans="1:14" x14ac:dyDescent="0.25">
      <c r="A5" s="7"/>
      <c r="B5" s="9"/>
      <c r="C5" s="59" t="str">
        <f>IF(C4&lt;0,"Error!",IF(C4&gt;110,"Error!"," "))</f>
        <v xml:space="preserve"> </v>
      </c>
      <c r="D5" s="10"/>
      <c r="E5" s="10"/>
      <c r="F5" s="10"/>
      <c r="G5" s="10"/>
      <c r="H5" s="10"/>
      <c r="I5" s="10"/>
      <c r="J5" s="11"/>
      <c r="K5" s="21"/>
      <c r="L5" s="21"/>
      <c r="M5" s="16"/>
      <c r="N5" s="17"/>
    </row>
    <row r="6" spans="1:14" ht="20.25" thickBot="1" x14ac:dyDescent="0.35">
      <c r="B6" s="40"/>
      <c r="C6" s="41"/>
      <c r="D6" s="41"/>
      <c r="E6" s="41"/>
      <c r="F6" s="41"/>
      <c r="G6" s="41"/>
      <c r="H6" s="41"/>
      <c r="I6" s="41"/>
      <c r="J6" s="42"/>
      <c r="L6" s="67"/>
    </row>
    <row r="7" spans="1:14" ht="20.25" thickBot="1" x14ac:dyDescent="0.35">
      <c r="B7" s="6" t="s">
        <v>13</v>
      </c>
      <c r="C7" s="1">
        <v>3</v>
      </c>
      <c r="F7" s="5" t="s">
        <v>1</v>
      </c>
      <c r="G7" s="5" t="s">
        <v>79</v>
      </c>
      <c r="J7" s="7"/>
      <c r="K7" s="58" t="str">
        <f>IF(C28="Error!","Error in input parameters!",IF(C5="Error!","Error in input parameters!",IF(C8="Error!","Error in input parameters!",IF(C18="Error!","Error in input parameters!",IF(C23="Error!","Error in input parameters!"," ")))))</f>
        <v xml:space="preserve"> </v>
      </c>
      <c r="L7" s="58"/>
    </row>
    <row r="8" spans="1:14" x14ac:dyDescent="0.25">
      <c r="B8" s="6"/>
      <c r="C8" s="8" t="str">
        <f>IF(C7=1," ",IF(C7=2," ",IF(C7=3," ",IF(C7=4," ",IF(C7=5," ","Error!")))))</f>
        <v xml:space="preserve"> </v>
      </c>
      <c r="J8" s="7"/>
    </row>
    <row r="9" spans="1:14" x14ac:dyDescent="0.25">
      <c r="B9" s="6"/>
      <c r="C9" s="8"/>
      <c r="F9" s="5" t="s">
        <v>91</v>
      </c>
      <c r="K9" s="9"/>
      <c r="M9" s="68" t="s">
        <v>97</v>
      </c>
      <c r="N9" s="69" t="s">
        <v>98</v>
      </c>
    </row>
    <row r="10" spans="1:14" x14ac:dyDescent="0.25">
      <c r="B10" s="6"/>
      <c r="C10" s="8"/>
      <c r="F10" s="66" t="s">
        <v>86</v>
      </c>
      <c r="K10" s="41"/>
      <c r="L10" s="6"/>
      <c r="M10" s="70" t="s">
        <v>92</v>
      </c>
      <c r="N10" s="71">
        <v>5.0000000000000001E-4</v>
      </c>
    </row>
    <row r="11" spans="1:14" x14ac:dyDescent="0.25">
      <c r="B11" s="6"/>
      <c r="C11" s="8"/>
      <c r="F11" s="66" t="s">
        <v>87</v>
      </c>
      <c r="L11" s="6"/>
      <c r="M11" s="70" t="s">
        <v>99</v>
      </c>
      <c r="N11" s="71">
        <f>0.14%</f>
        <v>1.4000000000000002E-3</v>
      </c>
    </row>
    <row r="12" spans="1:14" x14ac:dyDescent="0.25">
      <c r="B12" s="6"/>
      <c r="C12" s="8"/>
      <c r="F12" s="66" t="s">
        <v>88</v>
      </c>
      <c r="L12" s="6"/>
      <c r="M12" s="70" t="s">
        <v>93</v>
      </c>
      <c r="N12" s="71">
        <v>6.1000000000000004E-3</v>
      </c>
    </row>
    <row r="13" spans="1:14" x14ac:dyDescent="0.25">
      <c r="B13" s="6"/>
      <c r="C13" s="8"/>
      <c r="F13" s="66" t="s">
        <v>89</v>
      </c>
      <c r="L13" s="6"/>
      <c r="M13" s="70" t="s">
        <v>94</v>
      </c>
      <c r="N13" s="71">
        <v>1.47E-2</v>
      </c>
    </row>
    <row r="14" spans="1:14" x14ac:dyDescent="0.25">
      <c r="B14" s="6"/>
      <c r="C14" s="8"/>
      <c r="F14" s="66" t="s">
        <v>90</v>
      </c>
      <c r="L14" s="6"/>
      <c r="M14" s="70" t="s">
        <v>95</v>
      </c>
      <c r="N14" s="71">
        <v>2.5999999999999999E-2</v>
      </c>
    </row>
    <row r="15" spans="1:14" x14ac:dyDescent="0.25">
      <c r="B15" s="6"/>
      <c r="C15" s="8"/>
      <c r="L15" s="9"/>
      <c r="M15" s="70" t="s">
        <v>96</v>
      </c>
      <c r="N15" s="71">
        <v>7.6899999999999996E-2</v>
      </c>
    </row>
    <row r="16" spans="1:14" ht="15.75" thickBot="1" x14ac:dyDescent="0.3"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2"/>
    </row>
    <row r="17" spans="2:12" ht="15.75" thickBot="1" x14ac:dyDescent="0.3">
      <c r="B17" s="6" t="s">
        <v>17</v>
      </c>
      <c r="C17" s="1">
        <v>0</v>
      </c>
      <c r="F17" s="5" t="s">
        <v>1</v>
      </c>
      <c r="G17" s="5" t="s">
        <v>51</v>
      </c>
      <c r="L17" s="7"/>
    </row>
    <row r="18" spans="2:12" x14ac:dyDescent="0.25">
      <c r="B18" s="6" t="s">
        <v>81</v>
      </c>
      <c r="C18" s="8" t="str">
        <f>IF(C17=0," ",IF(C17=1," ",IF(C17=2," ","Error!")))</f>
        <v xml:space="preserve"> </v>
      </c>
      <c r="G18" s="5" t="s">
        <v>32</v>
      </c>
      <c r="L18" s="7"/>
    </row>
    <row r="19" spans="2:12" x14ac:dyDescent="0.25">
      <c r="B19" s="6"/>
      <c r="C19" s="8"/>
      <c r="G19" s="5" t="s">
        <v>33</v>
      </c>
      <c r="L19" s="7"/>
    </row>
    <row r="20" spans="2:12" x14ac:dyDescent="0.2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1"/>
    </row>
    <row r="21" spans="2:12" ht="15.75" thickBot="1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4"/>
    </row>
    <row r="22" spans="2:12" ht="15.75" thickBot="1" x14ac:dyDescent="0.3">
      <c r="B22" s="12" t="s">
        <v>14</v>
      </c>
      <c r="C22" s="1">
        <v>0</v>
      </c>
      <c r="F22" s="5" t="s">
        <v>1</v>
      </c>
      <c r="G22" s="5" t="s">
        <v>85</v>
      </c>
      <c r="L22" s="7"/>
    </row>
    <row r="23" spans="2:12" x14ac:dyDescent="0.25">
      <c r="B23" s="6" t="s">
        <v>81</v>
      </c>
      <c r="C23" s="8" t="str">
        <f>IF(C22=0," ",IF(C22=1," ",IF(C22=2," ","Error!")))</f>
        <v xml:space="preserve"> </v>
      </c>
      <c r="G23" s="34" t="s">
        <v>15</v>
      </c>
      <c r="L23" s="7"/>
    </row>
    <row r="24" spans="2:12" x14ac:dyDescent="0.25">
      <c r="B24" s="6"/>
      <c r="C24" s="8"/>
      <c r="G24" s="34" t="s">
        <v>20</v>
      </c>
      <c r="L24" s="7"/>
    </row>
    <row r="25" spans="2:12" x14ac:dyDescent="0.25">
      <c r="B25" s="9"/>
      <c r="C25" s="10"/>
      <c r="D25" s="10"/>
      <c r="E25" s="10"/>
      <c r="H25" s="10"/>
      <c r="I25" s="10"/>
      <c r="J25" s="10"/>
      <c r="K25" s="10"/>
      <c r="L25" s="11"/>
    </row>
    <row r="26" spans="2:12" ht="15.75" thickBot="1" x14ac:dyDescent="0.3">
      <c r="B26" s="2"/>
      <c r="C26" s="3"/>
      <c r="D26" s="3"/>
      <c r="E26" s="3"/>
      <c r="F26" s="3"/>
      <c r="G26" s="3"/>
      <c r="H26" s="3"/>
      <c r="I26" s="3"/>
      <c r="J26" s="41"/>
      <c r="L26" s="42"/>
    </row>
    <row r="27" spans="2:12" ht="15.75" thickBot="1" x14ac:dyDescent="0.3">
      <c r="B27" s="6" t="s">
        <v>0</v>
      </c>
      <c r="C27" s="1">
        <v>2</v>
      </c>
      <c r="F27" s="5" t="s">
        <v>1</v>
      </c>
      <c r="G27" s="5" t="s">
        <v>52</v>
      </c>
      <c r="K27" s="5" t="s">
        <v>77</v>
      </c>
      <c r="L27" s="7"/>
    </row>
    <row r="28" spans="2:12" x14ac:dyDescent="0.25">
      <c r="B28" s="6"/>
      <c r="C28" s="5" t="str">
        <f>IF(OR(C27=1,C27=2,C27=3,C27=4,C27=5,C27=6,C27=7,C27=8,C27=9,C27=10,C27=11,C27=12,C27=13,C27=14,C27=15,C27=16,C27=17,C27=18,C27=19,C27=20,C27=21)," ","Error!")</f>
        <v xml:space="preserve"> </v>
      </c>
      <c r="G28" s="5" t="s">
        <v>53</v>
      </c>
      <c r="K28" s="5" t="s">
        <v>61</v>
      </c>
      <c r="L28" s="7"/>
    </row>
    <row r="29" spans="2:12" x14ac:dyDescent="0.25">
      <c r="B29" s="6"/>
      <c r="G29" s="5" t="s">
        <v>54</v>
      </c>
      <c r="K29" s="5" t="s">
        <v>78</v>
      </c>
      <c r="L29" s="7"/>
    </row>
    <row r="30" spans="2:12" x14ac:dyDescent="0.25">
      <c r="B30" s="6"/>
      <c r="G30" s="5" t="s">
        <v>55</v>
      </c>
      <c r="K30" s="5" t="s">
        <v>62</v>
      </c>
      <c r="L30" s="7"/>
    </row>
    <row r="31" spans="2:12" x14ac:dyDescent="0.25">
      <c r="B31" s="6"/>
      <c r="G31" s="5" t="s">
        <v>56</v>
      </c>
      <c r="K31" s="5" t="s">
        <v>63</v>
      </c>
      <c r="L31" s="7"/>
    </row>
    <row r="32" spans="2:12" x14ac:dyDescent="0.25">
      <c r="B32" s="6"/>
      <c r="G32" s="5" t="s">
        <v>57</v>
      </c>
      <c r="K32" s="5" t="s">
        <v>64</v>
      </c>
      <c r="L32" s="7"/>
    </row>
    <row r="33" spans="2:12" x14ac:dyDescent="0.25">
      <c r="B33" s="6"/>
      <c r="G33" s="5" t="s">
        <v>75</v>
      </c>
      <c r="K33" s="5" t="s">
        <v>65</v>
      </c>
      <c r="L33" s="7"/>
    </row>
    <row r="34" spans="2:12" x14ac:dyDescent="0.25">
      <c r="B34" s="6"/>
      <c r="G34" s="5" t="s">
        <v>58</v>
      </c>
      <c r="K34" s="5" t="s">
        <v>66</v>
      </c>
      <c r="L34" s="7"/>
    </row>
    <row r="35" spans="2:12" x14ac:dyDescent="0.25">
      <c r="B35" s="6"/>
      <c r="G35" s="5" t="s">
        <v>59</v>
      </c>
      <c r="K35" s="5" t="s">
        <v>67</v>
      </c>
      <c r="L35" s="7"/>
    </row>
    <row r="36" spans="2:12" x14ac:dyDescent="0.25">
      <c r="B36" s="6"/>
      <c r="G36" s="5" t="s">
        <v>76</v>
      </c>
      <c r="K36" s="5" t="s">
        <v>68</v>
      </c>
      <c r="L36" s="7"/>
    </row>
    <row r="37" spans="2:12" x14ac:dyDescent="0.25">
      <c r="B37" s="6"/>
      <c r="G37" s="5" t="s">
        <v>60</v>
      </c>
      <c r="L37" s="7"/>
    </row>
    <row r="38" spans="2:12" x14ac:dyDescent="0.25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1"/>
    </row>
    <row r="39" spans="2:12" x14ac:dyDescent="0.25">
      <c r="B39" s="22"/>
      <c r="C39" s="26"/>
      <c r="D39" s="23"/>
      <c r="E39" s="23"/>
      <c r="F39" s="24"/>
      <c r="G39" s="46"/>
      <c r="H39" s="46"/>
      <c r="I39" s="46"/>
      <c r="J39" s="60"/>
      <c r="K39" s="61"/>
    </row>
    <row r="40" spans="2:12" x14ac:dyDescent="0.25">
      <c r="B40" s="25" t="s">
        <v>5</v>
      </c>
      <c r="C40" s="26" t="s">
        <v>80</v>
      </c>
      <c r="D40" s="27"/>
      <c r="E40" s="27"/>
      <c r="F40" s="28"/>
      <c r="G40" s="47" t="s">
        <v>84</v>
      </c>
      <c r="H40" s="15"/>
      <c r="I40" s="15" t="s">
        <v>83</v>
      </c>
      <c r="J40" s="62"/>
      <c r="K40" s="63"/>
    </row>
    <row r="41" spans="2:12" x14ac:dyDescent="0.25">
      <c r="B41" s="29"/>
      <c r="C41" s="26" t="s">
        <v>11</v>
      </c>
      <c r="D41" s="27"/>
      <c r="E41" s="27"/>
      <c r="F41" s="28"/>
      <c r="G41" s="21"/>
      <c r="H41" s="21"/>
      <c r="I41" s="16"/>
      <c r="J41" s="64"/>
      <c r="K41" s="65"/>
    </row>
    <row r="42" spans="2:12" x14ac:dyDescent="0.25">
      <c r="B42" s="29"/>
      <c r="C42" s="26" t="s">
        <v>27</v>
      </c>
      <c r="D42" s="27"/>
      <c r="E42" s="27"/>
      <c r="F42" s="28"/>
    </row>
    <row r="43" spans="2:12" x14ac:dyDescent="0.25">
      <c r="B43" s="29"/>
      <c r="C43" s="26" t="s">
        <v>23</v>
      </c>
      <c r="D43" s="27"/>
      <c r="E43" s="27"/>
      <c r="F43" s="28"/>
    </row>
    <row r="44" spans="2:12" x14ac:dyDescent="0.25">
      <c r="B44" s="29"/>
      <c r="C44" s="26" t="s">
        <v>35</v>
      </c>
      <c r="D44" s="27"/>
      <c r="E44" s="27"/>
      <c r="F44" s="28"/>
    </row>
    <row r="45" spans="2:12" x14ac:dyDescent="0.25">
      <c r="B45" s="29"/>
      <c r="C45" s="26" t="s">
        <v>10</v>
      </c>
      <c r="D45" s="27"/>
      <c r="E45" s="27"/>
      <c r="F45" s="28"/>
    </row>
    <row r="46" spans="2:12" x14ac:dyDescent="0.25">
      <c r="B46" s="29"/>
      <c r="C46" s="26" t="s">
        <v>29</v>
      </c>
      <c r="D46" s="27"/>
      <c r="E46" s="27"/>
      <c r="F46" s="28"/>
    </row>
    <row r="47" spans="2:12" x14ac:dyDescent="0.25">
      <c r="B47" s="29"/>
      <c r="C47" s="26" t="s">
        <v>28</v>
      </c>
      <c r="D47" s="27"/>
      <c r="E47" s="27"/>
      <c r="F47" s="28"/>
    </row>
    <row r="48" spans="2:12" x14ac:dyDescent="0.25">
      <c r="B48" s="29"/>
      <c r="C48" s="26" t="s">
        <v>36</v>
      </c>
      <c r="D48" s="27"/>
      <c r="E48" s="27"/>
      <c r="F48" s="28"/>
    </row>
    <row r="49" spans="2:10" x14ac:dyDescent="0.25">
      <c r="B49" s="29"/>
      <c r="C49" s="26" t="s">
        <v>37</v>
      </c>
      <c r="D49" s="27"/>
      <c r="E49" s="27"/>
      <c r="F49" s="28"/>
    </row>
    <row r="50" spans="2:10" x14ac:dyDescent="0.25">
      <c r="B50" s="29"/>
      <c r="C50" s="26" t="s">
        <v>38</v>
      </c>
      <c r="D50" s="27"/>
      <c r="E50" s="27"/>
      <c r="F50" s="28"/>
    </row>
    <row r="51" spans="2:10" x14ac:dyDescent="0.25">
      <c r="B51" s="29"/>
      <c r="C51" s="26" t="s">
        <v>39</v>
      </c>
      <c r="D51" s="27"/>
      <c r="E51" s="27"/>
      <c r="F51" s="28"/>
    </row>
    <row r="52" spans="2:10" x14ac:dyDescent="0.25">
      <c r="B52" s="29"/>
      <c r="C52" s="26" t="s">
        <v>30</v>
      </c>
      <c r="D52" s="27"/>
      <c r="E52" s="27"/>
      <c r="F52" s="28"/>
    </row>
    <row r="53" spans="2:10" x14ac:dyDescent="0.25">
      <c r="B53" s="29"/>
      <c r="C53" s="26" t="s">
        <v>31</v>
      </c>
      <c r="D53" s="27"/>
      <c r="E53" s="27"/>
      <c r="F53" s="28"/>
    </row>
    <row r="54" spans="2:10" x14ac:dyDescent="0.25">
      <c r="B54" s="29"/>
      <c r="C54" s="26"/>
      <c r="D54" s="27"/>
      <c r="E54" s="27"/>
      <c r="F54" s="28"/>
    </row>
    <row r="55" spans="2:10" x14ac:dyDescent="0.25">
      <c r="B55" s="43"/>
      <c r="C55" s="44"/>
      <c r="D55" s="44"/>
      <c r="E55" s="44"/>
      <c r="F55" s="44"/>
      <c r="G55" s="44"/>
      <c r="H55" s="44"/>
      <c r="I55" s="44"/>
      <c r="J55" s="45"/>
    </row>
    <row r="56" spans="2:10" x14ac:dyDescent="0.25">
      <c r="B56" s="29" t="s">
        <v>6</v>
      </c>
      <c r="C56" s="30" t="s">
        <v>12</v>
      </c>
      <c r="D56" s="27"/>
      <c r="E56" s="27"/>
      <c r="F56" s="27"/>
      <c r="G56" s="27"/>
      <c r="H56" s="27"/>
      <c r="I56" s="27"/>
      <c r="J56" s="28"/>
    </row>
    <row r="57" spans="2:10" x14ac:dyDescent="0.25">
      <c r="B57" s="29"/>
      <c r="C57" s="31" t="s">
        <v>7</v>
      </c>
      <c r="D57" s="27"/>
      <c r="E57" s="27"/>
      <c r="F57" s="27"/>
      <c r="G57" s="27"/>
      <c r="H57" s="27"/>
      <c r="I57" s="27"/>
      <c r="J57" s="28"/>
    </row>
    <row r="58" spans="2:10" x14ac:dyDescent="0.25">
      <c r="B58" s="29"/>
      <c r="C58" s="31"/>
      <c r="D58" s="27"/>
      <c r="E58" s="27"/>
      <c r="F58" s="27"/>
      <c r="G58" s="27"/>
      <c r="H58" s="27"/>
      <c r="I58" s="27"/>
      <c r="J58" s="28"/>
    </row>
    <row r="59" spans="2:10" x14ac:dyDescent="0.25">
      <c r="B59" s="29"/>
      <c r="C59" s="27" t="s">
        <v>21</v>
      </c>
      <c r="D59" s="27"/>
      <c r="E59" s="27"/>
      <c r="F59" s="27"/>
      <c r="G59" s="27"/>
      <c r="H59" s="27"/>
      <c r="I59" s="27"/>
      <c r="J59" s="28"/>
    </row>
    <row r="60" spans="2:10" x14ac:dyDescent="0.25">
      <c r="B60" s="29"/>
      <c r="C60" s="31" t="s">
        <v>8</v>
      </c>
      <c r="D60" s="27"/>
      <c r="E60" s="27"/>
      <c r="F60" s="27"/>
      <c r="G60" s="27"/>
      <c r="H60" s="27"/>
      <c r="I60" s="27"/>
      <c r="J60" s="28"/>
    </row>
    <row r="61" spans="2:10" x14ac:dyDescent="0.25">
      <c r="B61" s="29"/>
      <c r="C61" s="27"/>
      <c r="D61" s="27"/>
      <c r="E61" s="27"/>
      <c r="F61" s="27"/>
      <c r="G61" s="27"/>
      <c r="H61" s="27"/>
      <c r="I61" s="27"/>
      <c r="J61" s="28"/>
    </row>
    <row r="62" spans="2:10" x14ac:dyDescent="0.25">
      <c r="B62" s="29"/>
      <c r="C62" s="30" t="s">
        <v>12</v>
      </c>
      <c r="D62" s="27"/>
      <c r="E62" s="27"/>
      <c r="F62" s="27"/>
      <c r="G62" s="27"/>
      <c r="H62" s="27"/>
      <c r="I62" s="27"/>
      <c r="J62" s="28"/>
    </row>
    <row r="63" spans="2:10" x14ac:dyDescent="0.25">
      <c r="B63" s="29"/>
      <c r="C63" s="31" t="s">
        <v>82</v>
      </c>
      <c r="D63" s="27"/>
      <c r="E63" s="27"/>
      <c r="F63" s="27"/>
      <c r="G63" s="27"/>
      <c r="H63" s="27"/>
      <c r="I63" s="27"/>
      <c r="J63" s="28"/>
    </row>
    <row r="64" spans="2:10" x14ac:dyDescent="0.25">
      <c r="B64" s="29"/>
      <c r="C64" s="27"/>
      <c r="D64" s="27"/>
      <c r="E64" s="27"/>
      <c r="F64" s="27"/>
      <c r="G64" s="27"/>
      <c r="H64" s="27"/>
      <c r="I64" s="27"/>
      <c r="J64" s="28"/>
    </row>
    <row r="65" spans="2:10" x14ac:dyDescent="0.25">
      <c r="B65" s="29"/>
      <c r="C65" s="27" t="s">
        <v>21</v>
      </c>
      <c r="D65" s="27"/>
      <c r="E65" s="27"/>
      <c r="F65" s="27"/>
      <c r="G65" s="27"/>
      <c r="H65" s="27"/>
      <c r="I65" s="27"/>
      <c r="J65" s="28"/>
    </row>
    <row r="66" spans="2:10" x14ac:dyDescent="0.25">
      <c r="B66" s="29"/>
      <c r="C66" s="31" t="s">
        <v>24</v>
      </c>
      <c r="D66" s="27"/>
      <c r="E66" s="27"/>
      <c r="F66" s="27"/>
      <c r="G66" s="27"/>
      <c r="H66" s="27"/>
      <c r="I66" s="27"/>
      <c r="J66" s="28"/>
    </row>
    <row r="67" spans="2:10" x14ac:dyDescent="0.25">
      <c r="B67" s="29"/>
      <c r="C67" s="27"/>
      <c r="D67" s="27"/>
      <c r="E67" s="27"/>
      <c r="F67" s="27"/>
      <c r="G67" s="27"/>
      <c r="H67" s="27"/>
      <c r="I67" s="27"/>
      <c r="J67" s="28"/>
    </row>
    <row r="68" spans="2:10" x14ac:dyDescent="0.25">
      <c r="B68" s="29"/>
      <c r="C68" s="27" t="s">
        <v>40</v>
      </c>
      <c r="D68" s="27"/>
      <c r="E68" s="27"/>
      <c r="F68" s="27"/>
      <c r="G68" s="27"/>
      <c r="H68" s="27"/>
      <c r="I68" s="27"/>
      <c r="J68" s="28"/>
    </row>
    <row r="69" spans="2:10" x14ac:dyDescent="0.25">
      <c r="B69" s="29"/>
      <c r="C69" s="31" t="s">
        <v>41</v>
      </c>
      <c r="D69" s="27"/>
      <c r="E69" s="27"/>
      <c r="F69" s="27"/>
      <c r="G69" s="27"/>
      <c r="H69" s="27"/>
      <c r="I69" s="27"/>
      <c r="J69" s="28"/>
    </row>
    <row r="70" spans="2:10" x14ac:dyDescent="0.25">
      <c r="B70" s="29"/>
      <c r="C70" s="27"/>
      <c r="D70" s="27"/>
      <c r="E70" s="27"/>
      <c r="F70" s="27"/>
      <c r="G70" s="27"/>
      <c r="H70" s="27"/>
      <c r="I70" s="27"/>
      <c r="J70" s="28"/>
    </row>
    <row r="71" spans="2:10" x14ac:dyDescent="0.25">
      <c r="B71" s="29"/>
      <c r="C71" s="27" t="s">
        <v>42</v>
      </c>
      <c r="D71" s="27"/>
      <c r="E71" s="27"/>
      <c r="F71" s="27"/>
      <c r="G71" s="27"/>
      <c r="H71" s="27"/>
      <c r="I71" s="27"/>
      <c r="J71" s="28"/>
    </row>
    <row r="72" spans="2:10" x14ac:dyDescent="0.25">
      <c r="B72" s="29"/>
      <c r="C72" s="31" t="s">
        <v>43</v>
      </c>
      <c r="D72" s="27"/>
      <c r="E72" s="27"/>
      <c r="F72" s="27"/>
      <c r="G72" s="27"/>
      <c r="H72" s="27"/>
      <c r="I72" s="27"/>
      <c r="J72" s="28"/>
    </row>
    <row r="73" spans="2:10" x14ac:dyDescent="0.25">
      <c r="B73" s="29"/>
      <c r="C73" s="27"/>
      <c r="D73" s="27"/>
      <c r="E73" s="27"/>
      <c r="F73" s="27"/>
      <c r="G73" s="27"/>
      <c r="H73" s="27"/>
      <c r="I73" s="27"/>
      <c r="J73" s="28"/>
    </row>
    <row r="74" spans="2:10" x14ac:dyDescent="0.25">
      <c r="B74" s="29"/>
      <c r="C74" s="27" t="s">
        <v>25</v>
      </c>
      <c r="D74" s="27"/>
      <c r="E74" s="27"/>
      <c r="F74" s="27"/>
      <c r="G74" s="27"/>
      <c r="H74" s="27"/>
      <c r="I74" s="27"/>
      <c r="J74" s="28"/>
    </row>
    <row r="75" spans="2:10" x14ac:dyDescent="0.25">
      <c r="B75" s="29"/>
      <c r="C75" s="31" t="s">
        <v>71</v>
      </c>
      <c r="D75" s="27"/>
      <c r="E75" s="27"/>
      <c r="F75" s="27"/>
      <c r="G75" s="27"/>
      <c r="H75" s="27"/>
      <c r="I75" s="27"/>
      <c r="J75" s="28"/>
    </row>
    <row r="76" spans="2:10" x14ac:dyDescent="0.25">
      <c r="B76" s="29"/>
      <c r="C76" s="27"/>
      <c r="D76" s="27"/>
      <c r="E76" s="27"/>
      <c r="F76" s="27"/>
      <c r="G76" s="27"/>
      <c r="H76" s="27"/>
      <c r="I76" s="27"/>
      <c r="J76" s="28"/>
    </row>
    <row r="77" spans="2:10" x14ac:dyDescent="0.25">
      <c r="B77" s="29"/>
      <c r="C77" s="27" t="s">
        <v>25</v>
      </c>
      <c r="D77" s="27"/>
      <c r="E77" s="27"/>
      <c r="F77" s="27"/>
      <c r="G77" s="27"/>
      <c r="H77" s="27"/>
      <c r="I77" s="27"/>
      <c r="J77" s="28"/>
    </row>
    <row r="78" spans="2:10" x14ac:dyDescent="0.25">
      <c r="B78" s="29"/>
      <c r="C78" s="31" t="s">
        <v>73</v>
      </c>
      <c r="D78" s="27"/>
      <c r="E78" s="27"/>
      <c r="F78" s="27"/>
      <c r="G78" s="27"/>
      <c r="H78" s="27"/>
      <c r="I78" s="27"/>
      <c r="J78" s="28"/>
    </row>
    <row r="79" spans="2:10" x14ac:dyDescent="0.25">
      <c r="B79" s="29"/>
      <c r="C79" s="31"/>
      <c r="D79" s="27"/>
      <c r="E79" s="27"/>
      <c r="F79" s="27"/>
      <c r="G79" s="27"/>
      <c r="H79" s="27"/>
      <c r="I79" s="27"/>
      <c r="J79" s="28"/>
    </row>
    <row r="80" spans="2:10" x14ac:dyDescent="0.25">
      <c r="B80" s="29"/>
      <c r="C80" s="27" t="s">
        <v>44</v>
      </c>
      <c r="D80" s="27"/>
      <c r="E80" s="27"/>
      <c r="F80" s="27"/>
      <c r="G80" s="27"/>
      <c r="H80" s="27"/>
      <c r="I80" s="27"/>
      <c r="J80" s="28"/>
    </row>
    <row r="81" spans="2:10" x14ac:dyDescent="0.25">
      <c r="B81" s="29"/>
      <c r="C81" s="31" t="s">
        <v>45</v>
      </c>
      <c r="D81" s="27"/>
      <c r="E81" s="27"/>
      <c r="F81" s="27"/>
      <c r="G81" s="27"/>
      <c r="H81" s="27"/>
      <c r="I81" s="27"/>
      <c r="J81" s="28"/>
    </row>
    <row r="82" spans="2:10" x14ac:dyDescent="0.25">
      <c r="B82" s="29"/>
      <c r="C82" s="31"/>
      <c r="D82" s="27"/>
      <c r="E82" s="27"/>
      <c r="F82" s="27"/>
      <c r="G82" s="27"/>
      <c r="H82" s="27"/>
      <c r="I82" s="27"/>
      <c r="J82" s="28"/>
    </row>
    <row r="83" spans="2:10" x14ac:dyDescent="0.25">
      <c r="B83" s="29"/>
      <c r="C83" s="27" t="s">
        <v>44</v>
      </c>
      <c r="D83" s="27"/>
      <c r="E83" s="27"/>
      <c r="F83" s="27"/>
      <c r="G83" s="27"/>
      <c r="H83" s="27"/>
      <c r="I83" s="27"/>
      <c r="J83" s="28"/>
    </row>
    <row r="84" spans="2:10" x14ac:dyDescent="0.25">
      <c r="B84" s="29"/>
      <c r="C84" s="31" t="s">
        <v>46</v>
      </c>
      <c r="D84" s="27"/>
      <c r="E84" s="27"/>
      <c r="F84" s="27"/>
      <c r="G84" s="27"/>
      <c r="H84" s="27"/>
      <c r="I84" s="27"/>
      <c r="J84" s="28"/>
    </row>
    <row r="85" spans="2:10" x14ac:dyDescent="0.25">
      <c r="B85" s="29"/>
      <c r="C85" s="31"/>
      <c r="D85" s="27"/>
      <c r="E85" s="27"/>
      <c r="F85" s="27"/>
      <c r="G85" s="27"/>
      <c r="H85" s="27"/>
      <c r="I85" s="27"/>
      <c r="J85" s="28"/>
    </row>
    <row r="86" spans="2:10" x14ac:dyDescent="0.25">
      <c r="B86" s="29"/>
      <c r="C86" s="27" t="s">
        <v>44</v>
      </c>
      <c r="D86" s="27"/>
      <c r="E86" s="27"/>
      <c r="F86" s="27"/>
      <c r="G86" s="27"/>
      <c r="H86" s="27"/>
      <c r="I86" s="27"/>
      <c r="J86" s="28"/>
    </row>
    <row r="87" spans="2:10" x14ac:dyDescent="0.25">
      <c r="B87" s="29"/>
      <c r="C87" s="31" t="s">
        <v>47</v>
      </c>
      <c r="D87" s="27"/>
      <c r="E87" s="27"/>
      <c r="F87" s="27"/>
      <c r="G87" s="27"/>
      <c r="H87" s="27"/>
      <c r="I87" s="27"/>
      <c r="J87" s="28"/>
    </row>
    <row r="88" spans="2:10" x14ac:dyDescent="0.25">
      <c r="B88" s="29"/>
      <c r="C88" s="31"/>
      <c r="D88" s="27"/>
      <c r="E88" s="27"/>
      <c r="F88" s="27"/>
      <c r="G88" s="27"/>
      <c r="H88" s="27"/>
      <c r="I88" s="27"/>
      <c r="J88" s="28"/>
    </row>
    <row r="89" spans="2:10" x14ac:dyDescent="0.25">
      <c r="B89" s="29"/>
      <c r="C89" s="30" t="s">
        <v>12</v>
      </c>
      <c r="D89" s="27"/>
      <c r="E89" s="27"/>
      <c r="F89" s="27"/>
      <c r="G89" s="27"/>
      <c r="H89" s="27"/>
      <c r="I89" s="27"/>
      <c r="J89" s="28"/>
    </row>
    <row r="90" spans="2:10" x14ac:dyDescent="0.25">
      <c r="B90" s="29"/>
      <c r="C90" s="31" t="s">
        <v>48</v>
      </c>
      <c r="D90" s="27"/>
      <c r="E90" s="27"/>
      <c r="F90" s="27"/>
      <c r="G90" s="27"/>
      <c r="H90" s="27"/>
      <c r="I90" s="27"/>
      <c r="J90" s="28"/>
    </row>
    <row r="91" spans="2:10" x14ac:dyDescent="0.25">
      <c r="B91" s="29"/>
      <c r="C91" s="31"/>
      <c r="D91" s="27"/>
      <c r="E91" s="27"/>
      <c r="F91" s="27"/>
      <c r="G91" s="27"/>
      <c r="H91" s="27"/>
      <c r="I91" s="27"/>
      <c r="J91" s="28"/>
    </row>
    <row r="92" spans="2:10" x14ac:dyDescent="0.25">
      <c r="B92" s="29"/>
      <c r="C92" s="27" t="s">
        <v>25</v>
      </c>
      <c r="D92" s="27"/>
      <c r="E92" s="27"/>
      <c r="F92" s="27"/>
      <c r="G92" s="27"/>
      <c r="H92" s="27"/>
      <c r="I92" s="27"/>
      <c r="J92" s="28"/>
    </row>
    <row r="93" spans="2:10" x14ac:dyDescent="0.25">
      <c r="B93" s="29"/>
      <c r="C93" s="31" t="s">
        <v>70</v>
      </c>
      <c r="D93" s="27"/>
      <c r="E93" s="27"/>
      <c r="F93" s="27"/>
      <c r="G93" s="27"/>
      <c r="H93" s="27"/>
      <c r="I93" s="27"/>
      <c r="J93" s="28"/>
    </row>
    <row r="94" spans="2:10" x14ac:dyDescent="0.25">
      <c r="B94" s="29"/>
      <c r="C94" s="31"/>
      <c r="D94" s="27"/>
      <c r="E94" s="27"/>
      <c r="F94" s="27"/>
      <c r="G94" s="27"/>
      <c r="H94" s="27"/>
      <c r="I94" s="27"/>
      <c r="J94" s="28"/>
    </row>
    <row r="95" spans="2:10" x14ac:dyDescent="0.25">
      <c r="B95" s="29"/>
      <c r="C95" s="27" t="s">
        <v>25</v>
      </c>
      <c r="D95" s="27"/>
      <c r="E95" s="27"/>
      <c r="F95" s="27"/>
      <c r="G95" s="27"/>
      <c r="H95" s="27"/>
      <c r="I95" s="27"/>
      <c r="J95" s="28"/>
    </row>
    <row r="96" spans="2:10" x14ac:dyDescent="0.25">
      <c r="B96" s="29"/>
      <c r="C96" s="31" t="s">
        <v>72</v>
      </c>
      <c r="D96" s="27"/>
      <c r="E96" s="27"/>
      <c r="F96" s="27"/>
      <c r="G96" s="27"/>
      <c r="H96" s="27"/>
      <c r="I96" s="27"/>
      <c r="J96" s="28"/>
    </row>
    <row r="97" spans="2:10" x14ac:dyDescent="0.25">
      <c r="B97" s="29"/>
      <c r="C97" s="31"/>
      <c r="D97" s="27"/>
      <c r="E97" s="27"/>
      <c r="F97" s="27"/>
      <c r="G97" s="27"/>
      <c r="H97" s="27"/>
      <c r="I97" s="27"/>
      <c r="J97" s="28"/>
    </row>
    <row r="98" spans="2:10" x14ac:dyDescent="0.25">
      <c r="B98" s="48"/>
      <c r="C98" s="49"/>
      <c r="D98" s="49"/>
      <c r="E98" s="49"/>
      <c r="F98" s="49"/>
      <c r="G98" s="49"/>
      <c r="H98" s="49"/>
      <c r="I98" s="49"/>
      <c r="J98" s="50"/>
    </row>
    <row r="99" spans="2:10" x14ac:dyDescent="0.25">
      <c r="B99" s="51" t="s">
        <v>22</v>
      </c>
      <c r="C99" s="52"/>
      <c r="D99" s="52"/>
      <c r="E99" s="52"/>
      <c r="F99" s="52"/>
      <c r="G99" s="52"/>
      <c r="H99" s="52"/>
      <c r="I99" s="52"/>
      <c r="J99" s="53"/>
    </row>
    <row r="100" spans="2:10" x14ac:dyDescent="0.25">
      <c r="B100" s="51"/>
      <c r="C100" s="52" t="s">
        <v>9</v>
      </c>
      <c r="D100" s="52"/>
      <c r="E100" s="52"/>
      <c r="F100" s="52"/>
      <c r="G100" s="52"/>
      <c r="H100" s="52"/>
      <c r="I100" s="52"/>
      <c r="J100" s="53"/>
    </row>
    <row r="101" spans="2:10" x14ac:dyDescent="0.25">
      <c r="B101" s="51"/>
      <c r="C101" s="52" t="s">
        <v>49</v>
      </c>
      <c r="D101" s="52"/>
      <c r="E101" s="52"/>
      <c r="F101" s="52"/>
      <c r="G101" s="52"/>
      <c r="H101" s="52"/>
      <c r="I101" s="52"/>
      <c r="J101" s="53"/>
    </row>
    <row r="102" spans="2:10" x14ac:dyDescent="0.25">
      <c r="B102" s="51"/>
      <c r="C102" s="54" t="s">
        <v>50</v>
      </c>
      <c r="D102" s="52"/>
      <c r="E102" s="52"/>
      <c r="F102" s="52"/>
      <c r="G102" s="52"/>
      <c r="H102" s="52"/>
      <c r="I102" s="52"/>
      <c r="J102" s="53"/>
    </row>
    <row r="103" spans="2:10" x14ac:dyDescent="0.25">
      <c r="B103" s="55"/>
      <c r="C103" s="56"/>
      <c r="D103" s="56"/>
      <c r="E103" s="56"/>
      <c r="F103" s="56"/>
      <c r="G103" s="56"/>
      <c r="H103" s="56"/>
      <c r="I103" s="56"/>
      <c r="J103" s="57"/>
    </row>
  </sheetData>
  <sheetProtection password="DFD9" sheet="1" objects="1" scenarios="1" selectLockedCells="1"/>
  <hyperlinks>
    <hyperlink ref="C102" r:id="rId1"/>
    <hyperlink ref="C78" r:id="rId2"/>
    <hyperlink ref="C96" r:id="rId3"/>
    <hyperlink ref="C75" r:id="rId4"/>
    <hyperlink ref="C93" r:id="rId5"/>
    <hyperlink ref="C90" r:id="rId6"/>
    <hyperlink ref="C87" r:id="rId7"/>
    <hyperlink ref="C84" r:id="rId8"/>
    <hyperlink ref="C81" r:id="rId9"/>
    <hyperlink ref="C69" r:id="rId10"/>
    <hyperlink ref="C72" r:id="rId11"/>
    <hyperlink ref="C63" r:id="rId12"/>
    <hyperlink ref="C66" r:id="rId13"/>
    <hyperlink ref="C60" r:id="rId14"/>
  </hyperlinks>
  <pageMargins left="0.7" right="0.7" top="0.75" bottom="0.75" header="0.3" footer="0.3"/>
  <pageSetup orientation="portrait" horizontalDpi="4294967295" verticalDpi="30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3:E12"/>
  <sheetViews>
    <sheetView workbookViewId="0">
      <selection activeCell="C8" sqref="C8"/>
    </sheetView>
  </sheetViews>
  <sheetFormatPr defaultRowHeight="15" x14ac:dyDescent="0.25"/>
  <cols>
    <col min="2" max="2" width="24.85546875" style="39" customWidth="1"/>
  </cols>
  <sheetData>
    <row r="3" spans="2:5" x14ac:dyDescent="0.25">
      <c r="B3" s="35" t="s">
        <v>2</v>
      </c>
      <c r="C3" s="19">
        <v>-5.2529000000000003</v>
      </c>
    </row>
    <row r="4" spans="2:5" x14ac:dyDescent="0.25">
      <c r="B4" s="36" t="s">
        <v>0</v>
      </c>
      <c r="C4" s="19">
        <f>IF(Calculator!C27=1,-0.1592,IF(Calculator!C27=2,1.6009,IF(Calculator!C27=3,-0.2544,IF(Calculator!C27=4,1.3969,IF(Calculator!C27=5,-1.6067,IF(Calculator!C27=6,1.0092,IF(Calculator!C27=7,0.713,IF(Calculator!C27=8,1.3918,0))))))))</f>
        <v>1.6009</v>
      </c>
    </row>
    <row r="5" spans="2:5" x14ac:dyDescent="0.25">
      <c r="B5" s="36" t="s">
        <v>18</v>
      </c>
      <c r="C5" s="19">
        <f>IF(Calculator!C27=9,0.5932,IF(Calculator!C27=11,1.1375,IF(Calculator!C27=12,0.1834,IF(Calculator!C27=13,0.7616,IF(Calculator!C27=14,0.7957,IF(Calculator!C27=15,1.1333,IF(Calculator!C27=16,0.8601,IF(Calculator!C27=17,0.5423,0))))))))</f>
        <v>0</v>
      </c>
    </row>
    <row r="6" spans="2:5" x14ac:dyDescent="0.25">
      <c r="B6" s="36" t="s">
        <v>69</v>
      </c>
      <c r="C6" s="19">
        <f>IF(Calculator!C27=18,0.2144,IF(Calculator!C27=19,0.3981,IF(Calculator!C27=20,-1.0945,IF(Calculator!C27=21,-0.2619,0))))</f>
        <v>0</v>
      </c>
    </row>
    <row r="7" spans="2:5" ht="17.25" customHeight="1" x14ac:dyDescent="0.25">
      <c r="B7" s="36" t="s">
        <v>16</v>
      </c>
      <c r="C7">
        <f>IF(Calculator!C4&lt;0,0,IF(Calculator!C4&gt;120,0,Calculator!C4*0.0198))</f>
        <v>1.1880000000000002</v>
      </c>
    </row>
    <row r="8" spans="2:5" x14ac:dyDescent="0.25">
      <c r="B8" s="36" t="s">
        <v>13</v>
      </c>
      <c r="C8" s="5">
        <f>IF(Calculator!C7=1,-5.1735,IF(Calculator!C7=2,-3.2895,IF(Calculator!C7=3,-1.9227,IF(Calculator!C7=4,-0.9527,0))))</f>
        <v>-1.9227000000000001</v>
      </c>
      <c r="D8" s="5"/>
      <c r="E8" s="19"/>
    </row>
    <row r="9" spans="2:5" x14ac:dyDescent="0.25">
      <c r="B9" s="37" t="s">
        <v>19</v>
      </c>
      <c r="C9" s="19">
        <f>IF(Calculator!C22=2,1.0269,IF(Calculator!C22=1,0.6496,0))</f>
        <v>0</v>
      </c>
    </row>
    <row r="10" spans="2:5" x14ac:dyDescent="0.25">
      <c r="B10" s="39" t="s">
        <v>17</v>
      </c>
      <c r="C10" s="19">
        <f>IF(Calculator!C17=2,-0.0952,IF(Calculator!C17=1,0.612,0))</f>
        <v>0</v>
      </c>
    </row>
    <row r="11" spans="2:5" x14ac:dyDescent="0.25">
      <c r="B11" s="38" t="s">
        <v>4</v>
      </c>
      <c r="C11" s="33">
        <f>SUM(C3:C10)</f>
        <v>-4.3867000000000003</v>
      </c>
    </row>
    <row r="12" spans="2:5" x14ac:dyDescent="0.25">
      <c r="B12" s="38" t="s">
        <v>3</v>
      </c>
      <c r="C12" s="32">
        <f>(EXP(C11)/(1+EXP(C11)))</f>
        <v>1.2288825111556245E-2</v>
      </c>
    </row>
  </sheetData>
  <sheetProtection password="DFD9" sheet="1" objects="1" scenarios="1" selectLockedCells="1"/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Calculator</vt:lpstr>
      <vt:lpstr>Equation</vt:lpstr>
      <vt:lpstr>Calculator!OLE_LINK4</vt:lpstr>
    </vt:vector>
  </TitlesOfParts>
  <Company>Your Mom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Weldon Miller</dc:creator>
  <cp:lastModifiedBy>PKG</cp:lastModifiedBy>
  <dcterms:created xsi:type="dcterms:W3CDTF">2009-11-17T23:57:10Z</dcterms:created>
  <dcterms:modified xsi:type="dcterms:W3CDTF">2012-06-03T03:36:02Z</dcterms:modified>
</cp:coreProperties>
</file>